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66925"/>
  <mc:AlternateContent xmlns:mc="http://schemas.openxmlformats.org/markup-compatibility/2006">
    <mc:Choice Requires="x15">
      <x15ac:absPath xmlns:x15ac="http://schemas.microsoft.com/office/spreadsheetml/2010/11/ac" url="\\Cit-srv05\00_全社共有\08_企画情報\20_ホームページ\01_更新\20220921更新\●4.10.1HP掲載変更資料\長期使用構造等　別添①～⑦\"/>
    </mc:Choice>
  </mc:AlternateContent>
  <xr:revisionPtr revIDLastSave="0" documentId="13_ncr:1_{7496D238-B367-410F-827E-B5890E697B18}" xr6:coauthVersionLast="47" xr6:coauthVersionMax="47" xr10:uidLastSave="{00000000-0000-0000-0000-000000000000}"/>
  <workbookProtection workbookPassword="CC51" lockStructure="1"/>
  <bookViews>
    <workbookView xWindow="19365" yWindow="525" windowWidth="18735" windowHeight="12105"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M21" i="96" s="1"/>
  <c r="O21" i="96" s="1"/>
  <c r="I20" i="96"/>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s="1"/>
  <c r="Q40" i="96" l="1"/>
  <c r="S40" i="96"/>
  <c r="F44" i="96"/>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<sst xmlns="http://schemas.openxmlformats.org/spreadsheetml/2006/main" count="135" uniqueCount="134">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</sst>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176" fontId="18" fillId="4" borderId="27" xfId="3" applyNumberFormat="1" applyFont="1" applyFill="1" applyBorder="1" applyAlignment="1" applyProtection="1">
      <alignment horizontal="left" vertical="center"/>
    </xf>
    <xf numFmtId="0" fontId="9" fillId="4" borderId="27" xfId="3" applyFont="1" applyFill="1" applyBorder="1" applyProtection="1">
      <alignment vertical="center"/>
    </xf>
    <xf numFmtId="176" fontId="18" fillId="4" borderId="38" xfId="3" applyNumberFormat="1" applyFont="1" applyFill="1" applyBorder="1" applyAlignment="1" applyProtection="1">
      <alignment horizontal="left"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9" fillId="4" borderId="54" xfId="3" applyFont="1" applyFill="1" applyBorder="1" applyProtection="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176" fontId="18" fillId="4" borderId="12" xfId="3" applyNumberFormat="1" applyFont="1" applyFill="1" applyBorder="1" applyAlignment="1" applyProtection="1">
      <alignment horizontal="left"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9" fillId="4" borderId="0" xfId="3" applyFont="1" applyFill="1" applyBorder="1" applyProtection="1">
      <alignment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0" fillId="3" borderId="51" xfId="3" applyFont="1" applyFill="1" applyBorder="1" applyAlignment="1" applyProtection="1">
      <alignment horizontal="center"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zoomScaleNormal="100" zoomScaleSheetLayoutView="85" workbookViewId="0">
      <selection activeCell="H3" sqref="H3:J3"/>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206" t="s">
        <v>98</v>
      </c>
      <c r="Z2" s="88" t="s">
        <v>97</v>
      </c>
      <c r="AA2" s="96"/>
    </row>
    <row r="3" spans="1:27" s="3" customFormat="1" ht="17.25" customHeight="1">
      <c r="A3" s="207" t="s">
        <v>96</v>
      </c>
      <c r="B3" s="208"/>
      <c r="C3" s="209"/>
      <c r="D3" s="210"/>
      <c r="E3" s="210"/>
      <c r="F3" s="211"/>
      <c r="G3" s="97" t="s">
        <v>95</v>
      </c>
      <c r="H3" s="223"/>
      <c r="I3" s="224"/>
      <c r="J3" s="225"/>
      <c r="K3" s="87" t="s">
        <v>94</v>
      </c>
      <c r="L3" s="28"/>
      <c r="M3" s="28"/>
      <c r="N3" s="28"/>
      <c r="O3" s="28"/>
      <c r="P3" s="28"/>
      <c r="Q3" s="28"/>
      <c r="R3" s="28"/>
      <c r="S3" s="28"/>
      <c r="T3" s="28"/>
      <c r="Y3" s="206"/>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235" t="s">
        <v>89</v>
      </c>
      <c r="B5" s="236"/>
      <c r="C5" s="171" t="s">
        <v>88</v>
      </c>
      <c r="D5" s="172"/>
      <c r="E5" s="86" t="s">
        <v>87</v>
      </c>
      <c r="F5" s="171" t="s">
        <v>86</v>
      </c>
      <c r="G5" s="172"/>
      <c r="H5" s="34"/>
      <c r="I5" s="34"/>
      <c r="J5" s="28"/>
      <c r="K5" s="28"/>
      <c r="L5" s="28"/>
      <c r="M5" s="28"/>
      <c r="N5" s="28"/>
      <c r="O5" s="28"/>
      <c r="P5" s="28"/>
      <c r="Q5" s="28"/>
      <c r="R5" s="28"/>
      <c r="S5" s="28"/>
      <c r="T5" s="28"/>
      <c r="X5" s="82" t="s">
        <v>85</v>
      </c>
      <c r="Y5" s="53">
        <v>0.09</v>
      </c>
      <c r="Z5" s="82" t="s">
        <v>129</v>
      </c>
      <c r="AA5" s="53">
        <v>0.09</v>
      </c>
    </row>
    <row r="6" spans="1:27" s="3" customFormat="1" ht="17.25" customHeight="1">
      <c r="A6" s="237" t="s">
        <v>84</v>
      </c>
      <c r="B6" s="238"/>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239" t="s">
        <v>82</v>
      </c>
      <c r="B7" s="240"/>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192" t="s">
        <v>126</v>
      </c>
      <c r="D8" s="193"/>
      <c r="E8" s="193"/>
      <c r="F8" s="193"/>
      <c r="G8" s="193"/>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241" t="s">
        <v>78</v>
      </c>
      <c r="B10" s="241"/>
      <c r="C10" s="242"/>
      <c r="D10" s="212" t="s">
        <v>77</v>
      </c>
      <c r="E10" s="213"/>
      <c r="F10" s="79" t="s">
        <v>76</v>
      </c>
      <c r="G10" s="98" t="s">
        <v>75</v>
      </c>
      <c r="H10" s="79" t="s">
        <v>74</v>
      </c>
      <c r="I10" s="98" t="s">
        <v>73</v>
      </c>
      <c r="J10" s="28"/>
      <c r="K10" s="214"/>
      <c r="L10" s="226" t="s">
        <v>72</v>
      </c>
      <c r="M10" s="227"/>
      <c r="N10" s="230" t="s">
        <v>71</v>
      </c>
      <c r="O10" s="230"/>
      <c r="P10" s="230" t="s">
        <v>70</v>
      </c>
      <c r="Q10" s="230"/>
      <c r="R10" s="232"/>
      <c r="S10" s="217" t="s">
        <v>69</v>
      </c>
      <c r="T10" s="218"/>
      <c r="X10" s="54"/>
      <c r="Y10" s="53"/>
      <c r="Z10" s="53"/>
    </row>
    <row r="11" spans="1:27" s="3" customFormat="1" ht="17.25" customHeight="1">
      <c r="A11" s="241"/>
      <c r="B11" s="241"/>
      <c r="C11" s="242"/>
      <c r="D11" s="78"/>
      <c r="E11" s="77" t="s">
        <v>68</v>
      </c>
      <c r="F11" s="76" t="s">
        <v>67</v>
      </c>
      <c r="G11" s="75" t="s">
        <v>124</v>
      </c>
      <c r="H11" s="76" t="s">
        <v>66</v>
      </c>
      <c r="I11" s="75" t="s">
        <v>123</v>
      </c>
      <c r="J11" s="28"/>
      <c r="K11" s="215"/>
      <c r="L11" s="228"/>
      <c r="M11" s="229"/>
      <c r="N11" s="231"/>
      <c r="O11" s="231"/>
      <c r="P11" s="231"/>
      <c r="Q11" s="231"/>
      <c r="R11" s="233"/>
      <c r="S11" s="219"/>
      <c r="T11" s="220"/>
      <c r="X11" s="54" t="s">
        <v>65</v>
      </c>
      <c r="Y11" s="53">
        <v>0.09</v>
      </c>
      <c r="Z11" s="53">
        <v>0.04</v>
      </c>
    </row>
    <row r="12" spans="1:27" s="3" customFormat="1" ht="17.25" customHeight="1">
      <c r="A12" s="243"/>
      <c r="B12" s="243"/>
      <c r="C12" s="244"/>
      <c r="D12" s="74" t="s">
        <v>122</v>
      </c>
      <c r="E12" s="73" t="s">
        <v>121</v>
      </c>
      <c r="F12" s="72" t="s">
        <v>120</v>
      </c>
      <c r="G12" s="71" t="s">
        <v>64</v>
      </c>
      <c r="H12" s="72" t="s">
        <v>119</v>
      </c>
      <c r="I12" s="71" t="s">
        <v>63</v>
      </c>
      <c r="J12" s="28"/>
      <c r="K12" s="216"/>
      <c r="L12" s="221" t="s">
        <v>101</v>
      </c>
      <c r="M12" s="221"/>
      <c r="N12" s="221" t="s">
        <v>118</v>
      </c>
      <c r="O12" s="221"/>
      <c r="P12" s="221" t="s">
        <v>117</v>
      </c>
      <c r="Q12" s="221"/>
      <c r="R12" s="222"/>
      <c r="S12" s="70" t="s">
        <v>116</v>
      </c>
      <c r="T12" s="69" t="s">
        <v>62</v>
      </c>
      <c r="X12" s="54" t="s">
        <v>61</v>
      </c>
      <c r="Y12" s="53">
        <v>0.09</v>
      </c>
      <c r="Z12" s="53">
        <v>0.09</v>
      </c>
    </row>
    <row r="13" spans="1:27" s="3" customFormat="1" ht="17.25" customHeight="1">
      <c r="A13" s="186" t="s">
        <v>60</v>
      </c>
      <c r="B13" s="187"/>
      <c r="C13" s="188"/>
      <c r="D13" s="168"/>
      <c r="E13" s="168"/>
      <c r="F13" s="167"/>
      <c r="G13" s="167"/>
      <c r="H13" s="167"/>
      <c r="I13" s="167"/>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160">
        <f>IF(O13="","",O13*E6*0.01)</f>
        <v>1022.6269935997498</v>
      </c>
      <c r="R13" s="160"/>
      <c r="S13" s="42">
        <f>IF(O13="","",O13-Q13)</f>
        <v>681.75132906649969</v>
      </c>
      <c r="T13" s="41" t="str">
        <f>IF(S13&lt;=0,"結露","　　")</f>
        <v>　　</v>
      </c>
      <c r="X13" s="54" t="s">
        <v>57</v>
      </c>
      <c r="Y13" s="53">
        <v>0.09</v>
      </c>
      <c r="Z13" s="53">
        <v>0.09</v>
      </c>
    </row>
    <row r="14" spans="1:27" s="3" customFormat="1" ht="17.25" customHeight="1">
      <c r="A14" s="138"/>
      <c r="B14" s="139"/>
      <c r="C14" s="189"/>
      <c r="D14" s="168"/>
      <c r="E14" s="168"/>
      <c r="F14" s="168"/>
      <c r="G14" s="168"/>
      <c r="H14" s="168"/>
      <c r="I14" s="168"/>
      <c r="J14" s="28"/>
      <c r="K14" s="173" t="s">
        <v>56</v>
      </c>
      <c r="L14" s="61" t="s">
        <v>55</v>
      </c>
      <c r="M14" s="62"/>
      <c r="N14" s="61" t="s">
        <v>114</v>
      </c>
      <c r="O14" s="62"/>
      <c r="P14" s="61" t="s">
        <v>113</v>
      </c>
      <c r="Q14" s="160"/>
      <c r="R14" s="160"/>
      <c r="S14" s="60"/>
      <c r="T14" s="59"/>
      <c r="X14" s="54" t="s">
        <v>54</v>
      </c>
      <c r="Y14" s="53">
        <v>0.11</v>
      </c>
      <c r="Z14" s="53">
        <v>0.04</v>
      </c>
    </row>
    <row r="15" spans="1:27" s="3" customFormat="1" ht="17.25" customHeight="1">
      <c r="A15" s="194">
        <v>1</v>
      </c>
      <c r="B15" s="175"/>
      <c r="C15" s="176"/>
      <c r="D15" s="101"/>
      <c r="E15" s="102"/>
      <c r="F15" s="101"/>
      <c r="G15" s="103"/>
      <c r="H15" s="101"/>
      <c r="I15" s="104"/>
      <c r="J15" s="45"/>
      <c r="K15" s="17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161">
        <f>Q13</f>
        <v>1022.6269935997498</v>
      </c>
      <c r="R15" s="162"/>
      <c r="S15" s="64" t="str">
        <f>IF(O15="","",O15-Q15)</f>
        <v/>
      </c>
      <c r="T15" s="63" t="str">
        <f>IF(S15&lt;=0,"結露","　　")</f>
        <v>　　</v>
      </c>
      <c r="X15" s="54" t="s">
        <v>53</v>
      </c>
      <c r="Y15" s="53">
        <v>0.11</v>
      </c>
      <c r="Z15" s="53">
        <v>0.11</v>
      </c>
    </row>
    <row r="16" spans="1:27" s="3" customFormat="1" ht="17.25" customHeight="1">
      <c r="A16" s="195"/>
      <c r="B16" s="177"/>
      <c r="C16" s="178"/>
      <c r="D16" s="129"/>
      <c r="E16" s="105" t="str">
        <f>IF(D16&gt;0,D16/1000,"")</f>
        <v/>
      </c>
      <c r="F16" s="130"/>
      <c r="G16" s="106" t="str">
        <f>IF(F16&gt;0,E16/F16,"")</f>
        <v/>
      </c>
      <c r="H16" s="131"/>
      <c r="I16" s="107" t="str">
        <f>IF(H16&gt;0,H16*E16,"")</f>
        <v/>
      </c>
      <c r="J16" s="40"/>
      <c r="K16" s="163" t="s">
        <v>52</v>
      </c>
      <c r="L16" s="61" t="s">
        <v>51</v>
      </c>
      <c r="M16" s="62"/>
      <c r="N16" s="61" t="s">
        <v>112</v>
      </c>
      <c r="O16" s="62"/>
      <c r="P16" s="61" t="s">
        <v>111</v>
      </c>
      <c r="Q16" s="160"/>
      <c r="R16" s="160"/>
      <c r="S16" s="60"/>
      <c r="T16" s="59"/>
      <c r="X16" s="54" t="s">
        <v>50</v>
      </c>
      <c r="Y16" s="53">
        <v>0.11</v>
      </c>
      <c r="Z16" s="53">
        <v>0.04</v>
      </c>
    </row>
    <row r="17" spans="1:26" s="3" customFormat="1" ht="17.25" customHeight="1">
      <c r="A17" s="196">
        <v>2</v>
      </c>
      <c r="B17" s="179"/>
      <c r="C17" s="180"/>
      <c r="D17" s="108"/>
      <c r="E17" s="109"/>
      <c r="F17" s="110"/>
      <c r="G17" s="111"/>
      <c r="H17" s="112"/>
      <c r="I17" s="113"/>
      <c r="J17" s="28"/>
      <c r="K17" s="164"/>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150" t="str">
        <f>IF(O17="","",Q$15-(Q$15-Q$40)*I$16/F$44)</f>
        <v/>
      </c>
      <c r="R17" s="150"/>
      <c r="S17" s="56" t="str">
        <f>IF(O17="","",O17-Q17)</f>
        <v/>
      </c>
      <c r="T17" s="55" t="str">
        <f>IF(S17&lt;=0,"結露","　　")</f>
        <v>　　</v>
      </c>
      <c r="X17" s="54" t="s">
        <v>49</v>
      </c>
      <c r="Y17" s="53">
        <v>0.15</v>
      </c>
      <c r="Z17" s="53">
        <v>0.04</v>
      </c>
    </row>
    <row r="18" spans="1:26" s="3" customFormat="1" ht="17.25" customHeight="1">
      <c r="A18" s="196"/>
      <c r="B18" s="181"/>
      <c r="C18" s="180"/>
      <c r="D18" s="129"/>
      <c r="E18" s="105" t="str">
        <f>IF(D18&gt;0,D18/1000,"")</f>
        <v/>
      </c>
      <c r="F18" s="130"/>
      <c r="G18" s="106" t="str">
        <f>IF(F18&gt;0,E18/F18,"")</f>
        <v/>
      </c>
      <c r="H18" s="131"/>
      <c r="I18" s="113" t="str">
        <f>IF(H18&gt;0,H18*E18,"")</f>
        <v/>
      </c>
      <c r="J18" s="28"/>
      <c r="K18" s="151" t="s">
        <v>48</v>
      </c>
      <c r="L18" s="37" t="s">
        <v>47</v>
      </c>
      <c r="M18" s="52"/>
      <c r="N18" s="37" t="s">
        <v>46</v>
      </c>
      <c r="O18" s="52"/>
      <c r="P18" s="37" t="s">
        <v>110</v>
      </c>
      <c r="Q18" s="148"/>
      <c r="R18" s="148"/>
      <c r="S18" s="36"/>
      <c r="T18" s="35"/>
      <c r="X18" s="54" t="s">
        <v>45</v>
      </c>
      <c r="Y18" s="53">
        <v>0.15</v>
      </c>
      <c r="Z18" s="53">
        <v>0.15</v>
      </c>
    </row>
    <row r="19" spans="1:26" s="3" customFormat="1" ht="17.25" customHeight="1">
      <c r="A19" s="194">
        <v>3</v>
      </c>
      <c r="B19" s="182"/>
      <c r="C19" s="183"/>
      <c r="D19" s="101"/>
      <c r="E19" s="114"/>
      <c r="F19" s="115"/>
      <c r="G19" s="116"/>
      <c r="H19" s="117"/>
      <c r="I19" s="104"/>
      <c r="J19" s="45"/>
      <c r="K19" s="152"/>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145" t="str">
        <f>IF(O19="","",Q$15-(Q$15-Q$40)*SUM(I16:I18)/F$44)</f>
        <v/>
      </c>
      <c r="R19" s="145"/>
      <c r="S19" s="31" t="str">
        <f>IF(O19="","",O19-Q19)</f>
        <v/>
      </c>
      <c r="T19" s="30" t="str">
        <f>IF(S19&lt;=0,"結露","　　")</f>
        <v>　　</v>
      </c>
    </row>
    <row r="20" spans="1:26" s="3" customFormat="1" ht="17.25" customHeight="1">
      <c r="A20" s="195"/>
      <c r="B20" s="184"/>
      <c r="C20" s="185"/>
      <c r="D20" s="129"/>
      <c r="E20" s="105" t="str">
        <f>IF(D20&gt;0,D20/1000,"")</f>
        <v/>
      </c>
      <c r="F20" s="130"/>
      <c r="G20" s="106" t="str">
        <f>IF(F20&gt;0,E20/F20,"")</f>
        <v/>
      </c>
      <c r="H20" s="131"/>
      <c r="I20" s="107" t="str">
        <f>IF(H20&gt;0,H20*E20,"")</f>
        <v/>
      </c>
      <c r="J20" s="40"/>
      <c r="K20" s="165" t="s">
        <v>44</v>
      </c>
      <c r="L20" s="49" t="s">
        <v>43</v>
      </c>
      <c r="M20" s="50"/>
      <c r="N20" s="49" t="s">
        <v>42</v>
      </c>
      <c r="O20" s="50"/>
      <c r="P20" s="49" t="s">
        <v>109</v>
      </c>
      <c r="Q20" s="146"/>
      <c r="R20" s="146"/>
      <c r="S20" s="48"/>
      <c r="T20" s="47"/>
    </row>
    <row r="21" spans="1:26" s="3" customFormat="1" ht="17.25" customHeight="1">
      <c r="A21" s="196">
        <v>4</v>
      </c>
      <c r="B21" s="179"/>
      <c r="C21" s="180"/>
      <c r="D21" s="108"/>
      <c r="E21" s="109"/>
      <c r="F21" s="110"/>
      <c r="G21" s="111"/>
      <c r="H21" s="112"/>
      <c r="I21" s="113"/>
      <c r="J21" s="28"/>
      <c r="K21" s="164"/>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147" t="str">
        <f>IF(O21="","",Q$15-(Q$15-Q$40)*SUM(I16:I20)/F$44)</f>
        <v/>
      </c>
      <c r="R21" s="147"/>
      <c r="S21" s="42" t="str">
        <f>IF(O21="","",O21-Q21)</f>
        <v/>
      </c>
      <c r="T21" s="41" t="str">
        <f>IF(S21&lt;=0,"結露","　　")</f>
        <v>　　</v>
      </c>
    </row>
    <row r="22" spans="1:26" s="3" customFormat="1" ht="17.25" customHeight="1">
      <c r="A22" s="196"/>
      <c r="B22" s="181"/>
      <c r="C22" s="180"/>
      <c r="D22" s="129"/>
      <c r="E22" s="105" t="str">
        <f>IF(D22&gt;0,D22/1000,"")</f>
        <v/>
      </c>
      <c r="F22" s="130"/>
      <c r="G22" s="106" t="str">
        <f>IF(F22&gt;0,E22/F22,"")</f>
        <v/>
      </c>
      <c r="H22" s="131"/>
      <c r="I22" s="113" t="str">
        <f>IF(H22&gt;0,H22*E22,"")</f>
        <v/>
      </c>
      <c r="J22" s="28"/>
      <c r="K22" s="151" t="s">
        <v>41</v>
      </c>
      <c r="L22" s="37" t="s">
        <v>40</v>
      </c>
      <c r="M22" s="52"/>
      <c r="N22" s="37" t="s">
        <v>39</v>
      </c>
      <c r="O22" s="52"/>
      <c r="P22" s="37" t="s">
        <v>38</v>
      </c>
      <c r="Q22" s="148"/>
      <c r="R22" s="148"/>
      <c r="S22" s="36"/>
      <c r="T22" s="35"/>
    </row>
    <row r="23" spans="1:26" s="3" customFormat="1" ht="17.25" customHeight="1" thickBot="1">
      <c r="A23" s="158">
        <v>5</v>
      </c>
      <c r="B23" s="182"/>
      <c r="C23" s="183"/>
      <c r="D23" s="118"/>
      <c r="E23" s="119"/>
      <c r="F23" s="120"/>
      <c r="G23" s="121"/>
      <c r="H23" s="122"/>
      <c r="I23" s="123"/>
      <c r="J23" s="45"/>
      <c r="K23" s="152"/>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145" t="str">
        <f>IF(O23="","",Q$15-(Q$15-Q$40)*SUM(I16:I22)/F$44)</f>
        <v/>
      </c>
      <c r="R23" s="145"/>
      <c r="S23" s="31" t="str">
        <f>IF(O23="","",O23-Q23)</f>
        <v/>
      </c>
      <c r="T23" s="30" t="str">
        <f>IF(S23&lt;=0,"結露","　　")</f>
        <v>　　</v>
      </c>
    </row>
    <row r="24" spans="1:26" s="3" customFormat="1" ht="17.25" customHeight="1">
      <c r="A24" s="159"/>
      <c r="B24" s="184"/>
      <c r="C24" s="185"/>
      <c r="D24" s="129"/>
      <c r="E24" s="105" t="str">
        <f>IF(D24&gt;0,D24/1000,"")</f>
        <v/>
      </c>
      <c r="F24" s="130"/>
      <c r="G24" s="106" t="str">
        <f>IF(F24&gt;0,E24/F24,"")</f>
        <v/>
      </c>
      <c r="H24" s="131"/>
      <c r="I24" s="124" t="str">
        <f>IF(H24&gt;0,H24*E24,"")</f>
        <v/>
      </c>
      <c r="J24" s="40"/>
      <c r="K24" s="165" t="s">
        <v>37</v>
      </c>
      <c r="L24" s="49" t="s">
        <v>36</v>
      </c>
      <c r="M24" s="50"/>
      <c r="N24" s="49" t="s">
        <v>35</v>
      </c>
      <c r="O24" s="50"/>
      <c r="P24" s="49" t="s">
        <v>34</v>
      </c>
      <c r="Q24" s="146"/>
      <c r="R24" s="146"/>
      <c r="S24" s="48"/>
      <c r="T24" s="47"/>
    </row>
    <row r="25" spans="1:26" s="3" customFormat="1" ht="17.25" customHeight="1" thickBot="1">
      <c r="A25" s="169">
        <v>6</v>
      </c>
      <c r="B25" s="179"/>
      <c r="C25" s="180"/>
      <c r="D25" s="108"/>
      <c r="E25" s="109"/>
      <c r="F25" s="110"/>
      <c r="G25" s="111"/>
      <c r="H25" s="112"/>
      <c r="I25" s="125"/>
      <c r="J25" s="28"/>
      <c r="K25" s="164"/>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147" t="str">
        <f>IF(O25="","",Q$15-(Q$15-Q$40)*SUM(I16:I24)/F$44)</f>
        <v/>
      </c>
      <c r="R25" s="147"/>
      <c r="S25" s="42" t="str">
        <f>IF(O25="","",O25-Q25)</f>
        <v/>
      </c>
      <c r="T25" s="41" t="str">
        <f>IF(S25&lt;=0,"結露","　　")</f>
        <v>　　</v>
      </c>
    </row>
    <row r="26" spans="1:26" s="3" customFormat="1" ht="17.25" customHeight="1">
      <c r="A26" s="170"/>
      <c r="B26" s="181"/>
      <c r="C26" s="180"/>
      <c r="D26" s="129"/>
      <c r="E26" s="105" t="str">
        <f>IF(D26&gt;0,D26/1000,"")</f>
        <v/>
      </c>
      <c r="F26" s="130"/>
      <c r="G26" s="106" t="str">
        <f>IF(F26&gt;0,E26/F26,"")</f>
        <v/>
      </c>
      <c r="H26" s="131"/>
      <c r="I26" s="125" t="str">
        <f>IF(H26&gt;0,H26*E26,"")</f>
        <v/>
      </c>
      <c r="J26" s="28"/>
      <c r="K26" s="151" t="s">
        <v>33</v>
      </c>
      <c r="L26" s="37" t="s">
        <v>32</v>
      </c>
      <c r="M26" s="52"/>
      <c r="N26" s="37" t="s">
        <v>31</v>
      </c>
      <c r="O26" s="52"/>
      <c r="P26" s="37" t="s">
        <v>108</v>
      </c>
      <c r="Q26" s="148"/>
      <c r="R26" s="149"/>
      <c r="S26" s="36"/>
      <c r="T26" s="35"/>
    </row>
    <row r="27" spans="1:26" s="3" customFormat="1" ht="17.25" customHeight="1" thickBot="1">
      <c r="A27" s="158">
        <v>7</v>
      </c>
      <c r="B27" s="154"/>
      <c r="C27" s="155"/>
      <c r="D27" s="101"/>
      <c r="E27" s="114"/>
      <c r="F27" s="115"/>
      <c r="G27" s="116"/>
      <c r="H27" s="117"/>
      <c r="I27" s="123"/>
      <c r="J27" s="45"/>
      <c r="K27" s="152"/>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145" t="str">
        <f>IF(O27="","",Q$15-(Q$15-Q$40)*SUM(I16:I26)/F$44)</f>
        <v/>
      </c>
      <c r="R27" s="145"/>
      <c r="S27" s="31" t="str">
        <f>IF(O27="","",O27-Q27)</f>
        <v/>
      </c>
      <c r="T27" s="30" t="str">
        <f>IF(S27&lt;=0,"結露","　　")</f>
        <v>　　</v>
      </c>
    </row>
    <row r="28" spans="1:26" s="3" customFormat="1" ht="17.25" customHeight="1">
      <c r="A28" s="159"/>
      <c r="B28" s="156"/>
      <c r="C28" s="157"/>
      <c r="D28" s="129"/>
      <c r="E28" s="105" t="str">
        <f>IF(D28&gt;0,D28/1000,"")</f>
        <v/>
      </c>
      <c r="F28" s="130"/>
      <c r="G28" s="106" t="str">
        <f>IF(F28&gt;0,E28/F28,"")</f>
        <v/>
      </c>
      <c r="H28" s="131"/>
      <c r="I28" s="124" t="str">
        <f>IF(H28&gt;0,H28*E28,"")</f>
        <v/>
      </c>
      <c r="J28" s="40"/>
      <c r="K28" s="165" t="s">
        <v>30</v>
      </c>
      <c r="L28" s="49" t="s">
        <v>29</v>
      </c>
      <c r="M28" s="50"/>
      <c r="N28" s="49" t="s">
        <v>28</v>
      </c>
      <c r="O28" s="50"/>
      <c r="P28" s="49" t="s">
        <v>27</v>
      </c>
      <c r="Q28" s="146"/>
      <c r="R28" s="153"/>
      <c r="S28" s="48"/>
      <c r="T28" s="47"/>
    </row>
    <row r="29" spans="1:26" s="3" customFormat="1" ht="17.25" customHeight="1" thickBot="1">
      <c r="A29" s="169">
        <v>8</v>
      </c>
      <c r="B29" s="190"/>
      <c r="C29" s="191"/>
      <c r="D29" s="108"/>
      <c r="E29" s="109"/>
      <c r="F29" s="110"/>
      <c r="G29" s="111"/>
      <c r="H29" s="112"/>
      <c r="I29" s="125"/>
      <c r="J29" s="28"/>
      <c r="K29" s="164"/>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147" t="str">
        <f>IF(O29="","",Q$15-(Q$15-Q$40)*SUM(I16:I28)/F$44)</f>
        <v/>
      </c>
      <c r="R29" s="147"/>
      <c r="S29" s="42" t="str">
        <f>IF(O29="","",O29-Q29)</f>
        <v/>
      </c>
      <c r="T29" s="41" t="str">
        <f>IF(S29&lt;=0,"結露","　　")</f>
        <v>　　</v>
      </c>
    </row>
    <row r="30" spans="1:26" s="3" customFormat="1" ht="17.25" customHeight="1">
      <c r="A30" s="170"/>
      <c r="B30" s="190"/>
      <c r="C30" s="191"/>
      <c r="D30" s="129"/>
      <c r="E30" s="105" t="str">
        <f>IF(D30&gt;0,D30/1000,"")</f>
        <v/>
      </c>
      <c r="F30" s="130"/>
      <c r="G30" s="106" t="str">
        <f>IF(F30&gt;0,E30/F30,"")</f>
        <v/>
      </c>
      <c r="H30" s="131"/>
      <c r="I30" s="125" t="str">
        <f>IF(H30&gt;0,H30*E30,"")</f>
        <v/>
      </c>
      <c r="J30" s="28"/>
      <c r="K30" s="151" t="s">
        <v>26</v>
      </c>
      <c r="L30" s="37" t="s">
        <v>25</v>
      </c>
      <c r="M30" s="52"/>
      <c r="N30" s="37" t="s">
        <v>24</v>
      </c>
      <c r="O30" s="52"/>
      <c r="P30" s="37" t="s">
        <v>23</v>
      </c>
      <c r="Q30" s="148"/>
      <c r="R30" s="149"/>
      <c r="S30" s="36"/>
      <c r="T30" s="35"/>
    </row>
    <row r="31" spans="1:26" s="3" customFormat="1" ht="17.25" customHeight="1" thickBot="1">
      <c r="A31" s="158">
        <v>9</v>
      </c>
      <c r="B31" s="154"/>
      <c r="C31" s="155"/>
      <c r="D31" s="126"/>
      <c r="E31" s="119"/>
      <c r="F31" s="127"/>
      <c r="G31" s="121"/>
      <c r="H31" s="128"/>
      <c r="I31" s="123"/>
      <c r="J31" s="45"/>
      <c r="K31" s="152"/>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145" t="str">
        <f>IF(O31="","",Q$15-(Q$15-Q$40)*SUM(I16:I30)/F$44)</f>
        <v/>
      </c>
      <c r="R31" s="145"/>
      <c r="S31" s="31" t="str">
        <f>IF(O31="","",O31-Q31)</f>
        <v/>
      </c>
      <c r="T31" s="30" t="str">
        <f>IF(S31&lt;=0,"結露","　　")</f>
        <v>　　</v>
      </c>
    </row>
    <row r="32" spans="1:26" s="3" customFormat="1" ht="17.25" customHeight="1">
      <c r="A32" s="159"/>
      <c r="B32" s="156"/>
      <c r="C32" s="157"/>
      <c r="D32" s="129"/>
      <c r="E32" s="105" t="str">
        <f>IF(D32&gt;0,D32/1000,"")</f>
        <v/>
      </c>
      <c r="F32" s="130"/>
      <c r="G32" s="106" t="str">
        <f>IF(F32&gt;0,E32/F32,"")</f>
        <v/>
      </c>
      <c r="H32" s="131"/>
      <c r="I32" s="124" t="str">
        <f>IF(H32&gt;0,H32*E32,"")</f>
        <v/>
      </c>
      <c r="J32" s="40"/>
      <c r="K32" s="165" t="s">
        <v>22</v>
      </c>
      <c r="L32" s="49" t="s">
        <v>21</v>
      </c>
      <c r="M32" s="50"/>
      <c r="N32" s="49" t="s">
        <v>20</v>
      </c>
      <c r="O32" s="50"/>
      <c r="P32" s="49" t="s">
        <v>19</v>
      </c>
      <c r="Q32" s="147"/>
      <c r="R32" s="166"/>
      <c r="S32" s="48"/>
      <c r="T32" s="47"/>
    </row>
    <row r="33" spans="1:43" s="3" customFormat="1" ht="17.25" customHeight="1" thickBot="1">
      <c r="A33" s="169">
        <v>10</v>
      </c>
      <c r="B33" s="190"/>
      <c r="C33" s="191"/>
      <c r="D33" s="108"/>
      <c r="E33" s="109"/>
      <c r="F33" s="110"/>
      <c r="G33" s="111"/>
      <c r="H33" s="112"/>
      <c r="I33" s="125"/>
      <c r="J33" s="28"/>
      <c r="K33" s="164"/>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150" t="str">
        <f>IF(O33="","",Q$15-(Q$15-Q$40)*SUM(I16:I32)/F$44)</f>
        <v/>
      </c>
      <c r="R33" s="150"/>
      <c r="S33" s="42" t="str">
        <f>IF(O33="","",O33-Q33)</f>
        <v/>
      </c>
      <c r="T33" s="41" t="str">
        <f>IF(S33&lt;=0,"結露","　　")</f>
        <v>　　</v>
      </c>
    </row>
    <row r="34" spans="1:43" s="3" customFormat="1" ht="17.25" customHeight="1">
      <c r="A34" s="170"/>
      <c r="B34" s="190"/>
      <c r="C34" s="191"/>
      <c r="D34" s="129"/>
      <c r="E34" s="105" t="str">
        <f>IF(D34&gt;0,D34/1000,"")</f>
        <v/>
      </c>
      <c r="F34" s="130"/>
      <c r="G34" s="106" t="str">
        <f>IF(F34&gt;0,E34/F34,"")</f>
        <v/>
      </c>
      <c r="H34" s="131"/>
      <c r="I34" s="125" t="str">
        <f>IF(H34&gt;0,H34*E34,"")</f>
        <v/>
      </c>
      <c r="J34" s="28"/>
      <c r="K34" s="151" t="s">
        <v>18</v>
      </c>
      <c r="L34" s="37" t="s">
        <v>17</v>
      </c>
      <c r="M34" s="52"/>
      <c r="N34" s="37" t="s">
        <v>16</v>
      </c>
      <c r="O34" s="52"/>
      <c r="P34" s="37" t="s">
        <v>15</v>
      </c>
      <c r="Q34" s="148"/>
      <c r="R34" s="149"/>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58">
        <v>11</v>
      </c>
      <c r="B35" s="154"/>
      <c r="C35" s="155"/>
      <c r="D35" s="101"/>
      <c r="E35" s="114"/>
      <c r="F35" s="115"/>
      <c r="G35" s="116"/>
      <c r="H35" s="117"/>
      <c r="I35" s="123"/>
      <c r="J35" s="45"/>
      <c r="K35" s="152"/>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145" t="str">
        <f>IF(O35="","",Q$15-(Q$15-Q$40)*SUM(I16:I34)/F$44)</f>
        <v/>
      </c>
      <c r="R35" s="14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59"/>
      <c r="B36" s="156"/>
      <c r="C36" s="157"/>
      <c r="D36" s="129"/>
      <c r="E36" s="105" t="str">
        <f>IF(D36&gt;0,D36/1000,"")</f>
        <v/>
      </c>
      <c r="F36" s="130"/>
      <c r="G36" s="106" t="str">
        <f>IF(F36&gt;0,E36/F36,"")</f>
        <v/>
      </c>
      <c r="H36" s="131"/>
      <c r="I36" s="124" t="str">
        <f>IF(H36&gt;0,H36*E36,"")</f>
        <v/>
      </c>
      <c r="J36" s="40"/>
      <c r="K36" s="165" t="s">
        <v>14</v>
      </c>
      <c r="L36" s="49" t="s">
        <v>13</v>
      </c>
      <c r="M36" s="50"/>
      <c r="N36" s="49" t="s">
        <v>12</v>
      </c>
      <c r="O36" s="50"/>
      <c r="P36" s="49" t="s">
        <v>11</v>
      </c>
      <c r="Q36" s="147"/>
      <c r="R36" s="166"/>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58">
        <v>12</v>
      </c>
      <c r="B37" s="154"/>
      <c r="C37" s="155"/>
      <c r="D37" s="108"/>
      <c r="E37" s="109"/>
      <c r="F37" s="110"/>
      <c r="G37" s="111"/>
      <c r="H37" s="112"/>
      <c r="I37" s="123"/>
      <c r="J37" s="45"/>
      <c r="K37" s="164"/>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150" t="str">
        <f>IF(O37="","",Q$15-(Q$15-Q$40)*SUM(I16:I36)/F$44)</f>
        <v/>
      </c>
      <c r="R37" s="150"/>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59"/>
      <c r="B38" s="156"/>
      <c r="C38" s="157"/>
      <c r="D38" s="129"/>
      <c r="E38" s="105" t="str">
        <f>IF(D38&gt;0,D38/1000,"")</f>
        <v/>
      </c>
      <c r="F38" s="130"/>
      <c r="G38" s="106" t="str">
        <f>IF(F38&gt;0,E38/F38,"")</f>
        <v/>
      </c>
      <c r="H38" s="131"/>
      <c r="I38" s="124" t="str">
        <f>IF(H38&gt;0,H38*E38,"")</f>
        <v/>
      </c>
      <c r="J38" s="40"/>
      <c r="K38" s="151" t="s">
        <v>10</v>
      </c>
      <c r="L38" s="37" t="s">
        <v>9</v>
      </c>
      <c r="M38" s="39"/>
      <c r="N38" s="37" t="s">
        <v>107</v>
      </c>
      <c r="O38" s="38"/>
      <c r="P38" s="37" t="s">
        <v>106</v>
      </c>
      <c r="Q38" s="148"/>
      <c r="R38" s="149"/>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138" t="s">
        <v>8</v>
      </c>
      <c r="B39" s="139"/>
      <c r="C39" s="139"/>
      <c r="D39" s="142"/>
      <c r="E39" s="142"/>
      <c r="F39" s="142"/>
      <c r="G39" s="142"/>
      <c r="H39" s="142"/>
      <c r="I39" s="142"/>
      <c r="J39" s="34"/>
      <c r="K39" s="152"/>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145" t="str">
        <f>IF(O39="","",Q$15-(Q$15-Q$40)*SUM(I16:I38)/F$44)</f>
        <v/>
      </c>
      <c r="R39" s="14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140"/>
      <c r="B40" s="141"/>
      <c r="C40" s="141"/>
      <c r="D40" s="143"/>
      <c r="E40" s="143"/>
      <c r="F40" s="143"/>
      <c r="G40" s="143"/>
      <c r="H40" s="143"/>
      <c r="I40" s="143"/>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144" t="str">
        <f>IF(O40="","",O40*E7*0.01)</f>
        <v/>
      </c>
      <c r="R40" s="144"/>
      <c r="S40" s="26" t="str">
        <f>IF(O40="","",O40-Q40)</f>
        <v/>
      </c>
      <c r="T40" s="25"/>
    </row>
    <row r="41" spans="1:43" s="13" customFormat="1" ht="17.25" customHeight="1">
      <c r="A41" s="234"/>
      <c r="B41" s="234"/>
      <c r="C41" s="234"/>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97" t="s">
        <v>104</v>
      </c>
      <c r="H42" s="198"/>
      <c r="I42" s="198"/>
      <c r="J42" s="198"/>
      <c r="K42" s="198"/>
      <c r="L42" s="198"/>
      <c r="M42" s="198"/>
      <c r="N42" s="198"/>
      <c r="O42" s="198"/>
      <c r="P42" s="198"/>
      <c r="Q42" s="198"/>
      <c r="R42" s="198"/>
      <c r="S42" s="198"/>
      <c r="T42" s="199"/>
    </row>
    <row r="43" spans="1:43" s="3" customFormat="1" ht="19.5" customHeight="1">
      <c r="A43" s="12" t="s">
        <v>3</v>
      </c>
      <c r="B43" s="11"/>
      <c r="C43" s="11"/>
      <c r="D43" s="10" t="s">
        <v>2</v>
      </c>
      <c r="E43" s="9"/>
      <c r="F43" s="4" t="str">
        <f>IF(ISERROR(SUM(G15:G38)+G6+G7),"",SUM(G15:G38)+G6+G7)</f>
        <v/>
      </c>
      <c r="G43" s="200"/>
      <c r="H43" s="201"/>
      <c r="I43" s="201"/>
      <c r="J43" s="201"/>
      <c r="K43" s="201"/>
      <c r="L43" s="201"/>
      <c r="M43" s="201"/>
      <c r="N43" s="201"/>
      <c r="O43" s="201"/>
      <c r="P43" s="201"/>
      <c r="Q43" s="201"/>
      <c r="R43" s="201"/>
      <c r="S43" s="201"/>
      <c r="T43" s="202"/>
    </row>
    <row r="44" spans="1:43" s="3" customFormat="1" ht="19.5" customHeight="1">
      <c r="A44" s="8" t="s">
        <v>1</v>
      </c>
      <c r="B44" s="7"/>
      <c r="C44" s="7"/>
      <c r="D44" s="6" t="s">
        <v>0</v>
      </c>
      <c r="E44" s="5"/>
      <c r="F44" s="4">
        <f>SUM(I15:I38)</f>
        <v>0</v>
      </c>
      <c r="G44" s="203"/>
      <c r="H44" s="204"/>
      <c r="I44" s="204"/>
      <c r="J44" s="204"/>
      <c r="K44" s="204"/>
      <c r="L44" s="204"/>
      <c r="M44" s="204"/>
      <c r="N44" s="204"/>
      <c r="O44" s="204"/>
      <c r="P44" s="204"/>
      <c r="Q44" s="204"/>
      <c r="R44" s="204"/>
      <c r="S44" s="204"/>
      <c r="T44" s="205"/>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Normal="10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Normal="100"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2022-08-25T22:31:14Z</cp:lastPrinted>
  <dcterms:created xsi:type="dcterms:W3CDTF">2022-07-26T00:59:08Z</dcterms:created>
  <dcterms:modified xsi:type="dcterms:W3CDTF">2022-09-21T01:46:31Z</dcterms:modified>
</cp:coreProperties>
</file>